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missas" sheetId="1" state="visible" r:id="rId1"/>
    <sheet name="Fluxo" sheetId="2" state="visible" r:id="rId2"/>
    <sheet name="Dívida" sheetId="3" state="visible" r:id="rId3"/>
    <sheet name="Paine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R$ #,##0;[Red]-R$ #,##0"/>
    <numFmt numFmtId="166" formatCode="dd/mm"/>
    <numFmt numFmtId="167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02060"/>
      <sz val="16"/>
    </font>
    <font>
      <name val="Calibri"/>
      <i val="1"/>
      <color rgb="00667085"/>
      <sz val="9"/>
    </font>
    <font>
      <name val="Calibri"/>
      <b val="1"/>
      <color rgb="00002060"/>
      <sz val="10"/>
    </font>
    <font>
      <name val="Calibri"/>
      <color rgb="00101828"/>
      <sz val="10"/>
    </font>
    <font>
      <name val="Calibri"/>
      <b val="1"/>
      <color rgb="00FFFFFF"/>
      <sz val="10"/>
    </font>
    <font>
      <name val="Calibri"/>
      <b val="1"/>
      <color rgb="00002060"/>
      <sz val="12"/>
    </font>
  </fonts>
  <fills count="5">
    <fill>
      <patternFill/>
    </fill>
    <fill>
      <patternFill patternType="gray125"/>
    </fill>
    <fill>
      <patternFill patternType="solid">
        <fgColor rgb="00FFFDF0"/>
      </patternFill>
    </fill>
    <fill>
      <patternFill patternType="solid">
        <fgColor rgb="00F2F4F7"/>
      </patternFill>
    </fill>
    <fill>
      <patternFill patternType="solid">
        <fgColor rgb="00002060"/>
      </patternFill>
    </fill>
  </fills>
  <borders count="3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  <border/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165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center"/>
    </xf>
    <xf numFmtId="166" fontId="2" fillId="0" borderId="0" applyAlignment="1" pivotButton="0" quotePrefix="0" xfId="0">
      <alignment horizontal="center"/>
    </xf>
    <xf numFmtId="0" fontId="3" fillId="3" borderId="2" pivotButton="0" quotePrefix="0" xfId="0"/>
    <xf numFmtId="165" fontId="3" fillId="3" borderId="2" pivotButton="0" quotePrefix="0" xfId="0"/>
    <xf numFmtId="0" fontId="0" fillId="0" borderId="2" pivotButton="0" quotePrefix="0" xfId="0"/>
    <xf numFmtId="0" fontId="5" fillId="4" borderId="2" pivotButton="0" quotePrefix="0" xfId="0"/>
    <xf numFmtId="0" fontId="0" fillId="4" borderId="2" pivotButton="0" quotePrefix="0" xfId="0"/>
    <xf numFmtId="0" fontId="4" fillId="0" borderId="2" pivotButton="0" quotePrefix="0" xfId="0"/>
    <xf numFmtId="165" fontId="0" fillId="2" borderId="1" pivotButton="0" quotePrefix="0" xfId="0"/>
    <xf numFmtId="0" fontId="2" fillId="0" borderId="2" pivotButton="0" quotePrefix="0" xfId="0"/>
    <xf numFmtId="0" fontId="3" fillId="0" borderId="2" pivotButton="0" quotePrefix="0" xfId="0"/>
    <xf numFmtId="165" fontId="2" fillId="0" borderId="2" pivotButton="0" quotePrefix="0" xfId="0"/>
    <xf numFmtId="165" fontId="3" fillId="0" borderId="2" pivotButton="0" quotePrefix="0" xfId="0"/>
    <xf numFmtId="0" fontId="3" fillId="0" borderId="2" applyAlignment="1" pivotButton="0" quotePrefix="0" xfId="0">
      <alignment horizontal="center"/>
    </xf>
    <xf numFmtId="0" fontId="3" fillId="3" borderId="1" applyAlignment="1" pivotButton="0" quotePrefix="0" xfId="0">
      <alignment horizontal="center" wrapText="1"/>
    </xf>
    <xf numFmtId="0" fontId="4" fillId="2" borderId="1" pivotButton="0" quotePrefix="0" xfId="0"/>
    <xf numFmtId="165" fontId="4" fillId="2" borderId="1" pivotButton="0" quotePrefix="0" xfId="0"/>
    <xf numFmtId="10" fontId="4" fillId="2" borderId="1" pivotButton="0" quotePrefix="0" xfId="0"/>
    <xf numFmtId="164" fontId="4" fillId="2" borderId="1" pivotButton="0" quotePrefix="0" xfId="0"/>
    <xf numFmtId="0" fontId="3" fillId="3" borderId="0" pivotButton="0" quotePrefix="0" xfId="0"/>
    <xf numFmtId="165" fontId="3" fillId="3" borderId="0" pivotButton="0" quotePrefix="0" xfId="0"/>
    <xf numFmtId="10" fontId="3" fillId="3" borderId="0" pivotButton="0" quotePrefix="0" xfId="0"/>
    <xf numFmtId="1" fontId="6" fillId="3" borderId="1" applyAlignment="1" pivotButton="0" quotePrefix="0" xfId="0">
      <alignment horizontal="right"/>
    </xf>
    <xf numFmtId="165" fontId="6" fillId="3" borderId="1" applyAlignment="1" pivotButton="0" quotePrefix="0" xfId="0">
      <alignment horizontal="right"/>
    </xf>
    <xf numFmtId="167" fontId="6" fillId="3" borderId="1" applyAlignment="1" pivotButton="0" quotePrefix="0" xfId="0">
      <alignment horizontal="right"/>
    </xf>
  </cellXfs>
  <cellStyles count="1">
    <cellStyle name="Normal" xfId="0" builtinId="0" hidden="0"/>
  </cellStyles>
  <dxfs count="3">
    <dxf>
      <font>
        <b val="1"/>
        <color rgb="00B42318"/>
      </font>
      <fill>
        <patternFill patternType="solid">
          <fgColor rgb="00FEE4E2"/>
        </patternFill>
      </fill>
    </dxf>
    <dxf>
      <font>
        <b val="1"/>
        <color rgb="00B54708"/>
      </font>
      <fill>
        <patternFill patternType="solid">
          <fgColor rgb="00FEF0C7"/>
        </patternFill>
      </fill>
    </dxf>
    <dxf>
      <font>
        <b val="1"/>
        <color rgb="00B42318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2" customWidth="1" min="2" max="2"/>
    <col width="20" customWidth="1" min="3" max="3"/>
    <col width="60" customWidth="1" min="4" max="4"/>
  </cols>
  <sheetData>
    <row r="2">
      <c r="B2" s="1" t="inlineStr">
        <is>
          <t>Fluxo de caixa de 13 semanas</t>
        </is>
      </c>
    </row>
    <row r="3">
      <c r="B3" s="2" t="inlineStr">
        <is>
          <t>Barbosa Batista Partners · a régua de decisão de todo mandato de turnaround</t>
        </is>
      </c>
    </row>
    <row r="6">
      <c r="B6" s="3" t="inlineStr">
        <is>
          <t>Preencha estes quatro campos primeiro</t>
        </is>
      </c>
    </row>
    <row r="8">
      <c r="B8" s="4" t="inlineStr">
        <is>
          <t>Empresa</t>
        </is>
      </c>
      <c r="C8" s="5" t="inlineStr"/>
      <c r="D8" s="2" t="inlineStr">
        <is>
          <t>Só para você se organizar. Nada aqui é enviado a lugar nenhum.</t>
        </is>
      </c>
    </row>
    <row r="9">
      <c r="B9" s="4" t="inlineStr">
        <is>
          <t>Primeira segunda-feira do fluxo</t>
        </is>
      </c>
      <c r="C9" s="6">
        <f>TODAY()-WEEKDAY(TODAY(),3)</f>
        <v/>
      </c>
      <c r="D9" s="2" t="inlineStr">
        <is>
          <t>As treze semanas correm a partir daqui. Ajuste para a segunda-feira desta semana.</t>
        </is>
      </c>
    </row>
    <row r="10">
      <c r="B10" s="4" t="inlineStr">
        <is>
          <t>Saldo em caixa hoje</t>
        </is>
      </c>
      <c r="C10" s="7" t="n">
        <v>0</v>
      </c>
      <c r="D10" s="2" t="inlineStr">
        <is>
          <t>Conta corrente + aplicação de liquidez imediata. Não inclua recebível.</t>
        </is>
      </c>
    </row>
    <row r="11">
      <c r="B11" s="4" t="inlineStr">
        <is>
          <t>Caixa mínimo operacional</t>
        </is>
      </c>
      <c r="C11" s="7" t="n">
        <v>0</v>
      </c>
      <c r="D11" s="2" t="inlineStr">
        <is>
          <t>O piso abaixo do qual a operação trava: folha da semana, insumo crítico, combustível. Não é zero.</t>
        </is>
      </c>
    </row>
    <row r="14">
      <c r="B14" s="3" t="inlineStr">
        <is>
          <t>Como usar</t>
        </is>
      </c>
    </row>
    <row r="15">
      <c r="B15" s="4" t="inlineStr">
        <is>
          <t>1. Preencha os quatro campos acima.</t>
        </is>
      </c>
    </row>
    <row r="16">
      <c r="B16" s="4" t="inlineStr">
        <is>
          <t>2. Vá para a aba Fluxo e lance o que entra e o que sai, semana a semana, em valores da semana.</t>
        </is>
      </c>
    </row>
    <row r="17">
      <c r="B17" s="4" t="inlineStr">
        <is>
          <t>3. Lance pelo caixa, não pela competência: a data que importa é a do dinheiro, não a da nota.</t>
        </is>
      </c>
    </row>
    <row r="18">
      <c r="B18" s="4" t="inlineStr">
        <is>
          <t>4. A aba Painel diz em que semana o caixa fura. É a única resposta que interessa no começo.</t>
        </is>
      </c>
    </row>
    <row r="19">
      <c r="B19" s="2" t="inlineStr"/>
    </row>
    <row r="20">
      <c r="B20" s="4" t="inlineStr">
        <is>
          <t>Célula amarela é para você preencher. Célula branca é calculada — não escreva nela.</t>
        </is>
      </c>
    </row>
    <row r="21">
      <c r="B21" s="4" t="inlineStr">
        <is>
          <t>Estimativa errada é melhor que célula vazia: vazio some do total e engana.</t>
        </is>
      </c>
    </row>
    <row r="24">
      <c r="B24" s="3" t="inlineStr">
        <is>
          <t>Por que treze semanas</t>
        </is>
      </c>
    </row>
    <row r="25">
      <c r="B25" s="4" t="inlineStr">
        <is>
          <t>É o horizonte em que o caixa ainda é previsível e a decisão ainda é reversível.</t>
        </is>
      </c>
    </row>
    <row r="26">
      <c r="B26" s="4" t="inlineStr">
        <is>
          <t>Mais curto que isso não mostra o problema; mais longo vira orçamento, e orçamento ninguém cumpre em crise.</t>
        </is>
      </c>
    </row>
    <row r="27">
      <c r="B27" s="4" t="inlineStr">
        <is>
          <t>Treze semanas é um trimestre: fecha com o calendário de banco, de fornecedor e de fisco.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Q42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2">
      <c r="B2" s="1" t="inlineStr">
        <is>
          <t>Fluxo de caixa semanal</t>
        </is>
      </c>
    </row>
    <row r="4">
      <c r="B4" s="3" t="inlineStr">
        <is>
          <t>Semana</t>
        </is>
      </c>
      <c r="C4" s="8" t="inlineStr">
        <is>
          <t>S1</t>
        </is>
      </c>
      <c r="D4" s="8" t="inlineStr">
        <is>
          <t>S2</t>
        </is>
      </c>
      <c r="E4" s="8" t="inlineStr">
        <is>
          <t>S3</t>
        </is>
      </c>
      <c r="F4" s="8" t="inlineStr">
        <is>
          <t>S4</t>
        </is>
      </c>
      <c r="G4" s="8" t="inlineStr">
        <is>
          <t>S5</t>
        </is>
      </c>
      <c r="H4" s="8" t="inlineStr">
        <is>
          <t>S6</t>
        </is>
      </c>
      <c r="I4" s="8" t="inlineStr">
        <is>
          <t>S7</t>
        </is>
      </c>
      <c r="J4" s="8" t="inlineStr">
        <is>
          <t>S8</t>
        </is>
      </c>
      <c r="K4" s="8" t="inlineStr">
        <is>
          <t>S9</t>
        </is>
      </c>
      <c r="L4" s="8" t="inlineStr">
        <is>
          <t>S10</t>
        </is>
      </c>
      <c r="M4" s="8" t="inlineStr">
        <is>
          <t>S11</t>
        </is>
      </c>
      <c r="N4" s="8" t="inlineStr">
        <is>
          <t>S12</t>
        </is>
      </c>
      <c r="O4" s="8" t="inlineStr">
        <is>
          <t>S13</t>
        </is>
      </c>
    </row>
    <row r="5">
      <c r="B5" s="3" t="inlineStr">
        <is>
          <t>Início em</t>
        </is>
      </c>
      <c r="C5" s="9">
        <f>Premissas!$C$9+0</f>
        <v/>
      </c>
      <c r="D5" s="9">
        <f>Premissas!$C$9+7</f>
        <v/>
      </c>
      <c r="E5" s="9">
        <f>Premissas!$C$9+14</f>
        <v/>
      </c>
      <c r="F5" s="9">
        <f>Premissas!$C$9+21</f>
        <v/>
      </c>
      <c r="G5" s="9">
        <f>Premissas!$C$9+28</f>
        <v/>
      </c>
      <c r="H5" s="9">
        <f>Premissas!$C$9+35</f>
        <v/>
      </c>
      <c r="I5" s="9">
        <f>Premissas!$C$9+42</f>
        <v/>
      </c>
      <c r="J5" s="9">
        <f>Premissas!$C$9+49</f>
        <v/>
      </c>
      <c r="K5" s="9">
        <f>Premissas!$C$9+56</f>
        <v/>
      </c>
      <c r="L5" s="9">
        <f>Premissas!$C$9+63</f>
        <v/>
      </c>
      <c r="M5" s="9">
        <f>Premissas!$C$9+70</f>
        <v/>
      </c>
      <c r="N5" s="9">
        <f>Premissas!$C$9+77</f>
        <v/>
      </c>
      <c r="O5" s="9">
        <f>Premissas!$C$9+84</f>
        <v/>
      </c>
    </row>
    <row r="7">
      <c r="B7" s="10" t="inlineStr">
        <is>
          <t>SALDO INICIAL</t>
        </is>
      </c>
      <c r="C7" s="11">
        <f>Premissas!$C$10</f>
        <v/>
      </c>
      <c r="D7" s="11">
        <f>C35</f>
        <v/>
      </c>
      <c r="E7" s="11">
        <f>D35</f>
        <v/>
      </c>
      <c r="F7" s="11">
        <f>E35</f>
        <v/>
      </c>
      <c r="G7" s="11">
        <f>F35</f>
        <v/>
      </c>
      <c r="H7" s="11">
        <f>G35</f>
        <v/>
      </c>
      <c r="I7" s="11">
        <f>H35</f>
        <v/>
      </c>
      <c r="J7" s="11">
        <f>I35</f>
        <v/>
      </c>
      <c r="K7" s="11">
        <f>J35</f>
        <v/>
      </c>
      <c r="L7" s="11">
        <f>K35</f>
        <v/>
      </c>
      <c r="M7" s="11">
        <f>L35</f>
        <v/>
      </c>
      <c r="N7" s="11">
        <f>M35</f>
        <v/>
      </c>
      <c r="O7" s="11">
        <f>N35</f>
        <v/>
      </c>
      <c r="P7" s="12" t="n"/>
      <c r="Q7" s="12" t="n"/>
    </row>
    <row r="8">
      <c r="B8" s="13" t="inlineStr">
        <is>
          <t>ENTRADAS</t>
        </is>
      </c>
      <c r="C8" s="14" t="n"/>
      <c r="D8" s="14" t="n"/>
      <c r="E8" s="14" t="n"/>
      <c r="F8" s="14" t="n"/>
      <c r="G8" s="14" t="n"/>
      <c r="H8" s="14" t="n"/>
      <c r="I8" s="14" t="n"/>
      <c r="J8" s="14" t="n"/>
      <c r="K8" s="14" t="n"/>
      <c r="L8" s="14" t="n"/>
      <c r="M8" s="14" t="n"/>
      <c r="N8" s="14" t="n"/>
      <c r="O8" s="14" t="n"/>
      <c r="P8" s="12" t="n"/>
      <c r="Q8" s="12" t="n"/>
    </row>
    <row r="9">
      <c r="B9" s="15" t="inlineStr">
        <is>
          <t>Vendas à vista</t>
        </is>
      </c>
      <c r="C9" s="16" t="n">
        <v>0</v>
      </c>
      <c r="D9" s="16" t="n">
        <v>0</v>
      </c>
      <c r="E9" s="16" t="n">
        <v>0</v>
      </c>
      <c r="F9" s="16" t="n">
        <v>0</v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6" t="n">
        <v>0</v>
      </c>
      <c r="O9" s="16" t="n">
        <v>0</v>
      </c>
      <c r="P9" s="12" t="n"/>
      <c r="Q9" s="12" t="n"/>
    </row>
    <row r="10">
      <c r="B10" s="15" t="inlineStr">
        <is>
          <t>Recebíveis de cartão</t>
        </is>
      </c>
      <c r="C10" s="16" t="n">
        <v>0</v>
      </c>
      <c r="D10" s="16" t="n">
        <v>0</v>
      </c>
      <c r="E10" s="16" t="n">
        <v>0</v>
      </c>
      <c r="F10" s="16" t="n">
        <v>0</v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6" t="n">
        <v>0</v>
      </c>
      <c r="O10" s="16" t="n">
        <v>0</v>
      </c>
      <c r="P10" s="12" t="n"/>
      <c r="Q10" s="12" t="n"/>
    </row>
    <row r="11">
      <c r="B11" s="15" t="inlineStr">
        <is>
          <t>Duplicatas e boletos a receber</t>
        </is>
      </c>
      <c r="C11" s="16" t="n">
        <v>0</v>
      </c>
      <c r="D11" s="16" t="n">
        <v>0</v>
      </c>
      <c r="E11" s="16" t="n">
        <v>0</v>
      </c>
      <c r="F11" s="16" t="n">
        <v>0</v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6" t="n">
        <v>0</v>
      </c>
      <c r="O11" s="16" t="n">
        <v>0</v>
      </c>
      <c r="P11" s="12" t="n"/>
      <c r="Q11" s="12" t="n"/>
    </row>
    <row r="12">
      <c r="B12" s="15" t="inlineStr">
        <is>
          <t>Outras entradas operacionais</t>
        </is>
      </c>
      <c r="C12" s="16" t="n">
        <v>0</v>
      </c>
      <c r="D12" s="16" t="n">
        <v>0</v>
      </c>
      <c r="E12" s="16" t="n">
        <v>0</v>
      </c>
      <c r="F12" s="16" t="n">
        <v>0</v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6" t="n">
        <v>0</v>
      </c>
      <c r="O12" s="16" t="n">
        <v>0</v>
      </c>
      <c r="P12" s="12" t="n"/>
      <c r="Q12" s="12" t="n"/>
    </row>
    <row r="13">
      <c r="B13" s="10" t="inlineStr">
        <is>
          <t>Total de entradas</t>
        </is>
      </c>
      <c r="C13" s="11">
        <f>SUM(C9,C10,C11,C12)</f>
        <v/>
      </c>
      <c r="D13" s="11">
        <f>SUM(D9,D10,D11,D12)</f>
        <v/>
      </c>
      <c r="E13" s="11">
        <f>SUM(E9,E10,E11,E12)</f>
        <v/>
      </c>
      <c r="F13" s="11">
        <f>SUM(F9,F10,F11,F12)</f>
        <v/>
      </c>
      <c r="G13" s="11">
        <f>SUM(G9,G10,G11,G12)</f>
        <v/>
      </c>
      <c r="H13" s="11">
        <f>SUM(H9,H10,H11,H12)</f>
        <v/>
      </c>
      <c r="I13" s="11">
        <f>SUM(I9,I10,I11,I12)</f>
        <v/>
      </c>
      <c r="J13" s="11">
        <f>SUM(J9,J10,J11,J12)</f>
        <v/>
      </c>
      <c r="K13" s="11">
        <f>SUM(K9,K10,K11,K12)</f>
        <v/>
      </c>
      <c r="L13" s="11">
        <f>SUM(L9,L10,L11,L12)</f>
        <v/>
      </c>
      <c r="M13" s="11">
        <f>SUM(M9,M10,M11,M12)</f>
        <v/>
      </c>
      <c r="N13" s="11">
        <f>SUM(N9,N10,N11,N12)</f>
        <v/>
      </c>
      <c r="O13" s="11">
        <f>SUM(O9,O10,O11,O12)</f>
        <v/>
      </c>
      <c r="P13" s="12" t="n"/>
      <c r="Q13" s="12" t="n"/>
    </row>
    <row r="14">
      <c r="B14" s="13" t="inlineStr">
        <is>
          <t>SAÍDAS OPERACIONAIS</t>
        </is>
      </c>
      <c r="C14" s="14" t="n"/>
      <c r="D14" s="14" t="n"/>
      <c r="E14" s="14" t="n"/>
      <c r="F14" s="14" t="n"/>
      <c r="G14" s="14" t="n"/>
      <c r="H14" s="14" t="n"/>
      <c r="I14" s="14" t="n"/>
      <c r="J14" s="14" t="n"/>
      <c r="K14" s="14" t="n"/>
      <c r="L14" s="14" t="n"/>
      <c r="M14" s="14" t="n"/>
      <c r="N14" s="14" t="n"/>
      <c r="O14" s="14" t="n"/>
      <c r="P14" s="12" t="n"/>
      <c r="Q14" s="12" t="n"/>
    </row>
    <row r="15">
      <c r="B15" s="15" t="inlineStr">
        <is>
          <t>Folha, pró-labore e rescisões</t>
        </is>
      </c>
      <c r="C15" s="16" t="n">
        <v>0</v>
      </c>
      <c r="D15" s="16" t="n">
        <v>0</v>
      </c>
      <c r="E15" s="16" t="n">
        <v>0</v>
      </c>
      <c r="F15" s="16" t="n">
        <v>0</v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6" t="n">
        <v>0</v>
      </c>
      <c r="O15" s="16" t="n">
        <v>0</v>
      </c>
      <c r="P15" s="12" t="n"/>
      <c r="Q15" s="12" t="n"/>
    </row>
    <row r="16">
      <c r="B16" s="15" t="inlineStr">
        <is>
          <t>Encargos, FGTS e benefícios</t>
        </is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0</v>
      </c>
      <c r="L16" s="16" t="n">
        <v>0</v>
      </c>
      <c r="M16" s="16" t="n">
        <v>0</v>
      </c>
      <c r="N16" s="16" t="n">
        <v>0</v>
      </c>
      <c r="O16" s="16" t="n">
        <v>0</v>
      </c>
      <c r="P16" s="12" t="n"/>
      <c r="Q16" s="12" t="n"/>
    </row>
    <row r="17">
      <c r="B17" s="15" t="inlineStr">
        <is>
          <t>Fornecedores e insumos</t>
        </is>
      </c>
      <c r="C17" s="16" t="n">
        <v>0</v>
      </c>
      <c r="D17" s="16" t="n">
        <v>0</v>
      </c>
      <c r="E17" s="16" t="n">
        <v>0</v>
      </c>
      <c r="F17" s="16" t="n">
        <v>0</v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6" t="n">
        <v>0</v>
      </c>
      <c r="O17" s="16" t="n">
        <v>0</v>
      </c>
      <c r="P17" s="12" t="n"/>
      <c r="Q17" s="12" t="n"/>
    </row>
    <row r="18">
      <c r="B18" s="15" t="inlineStr">
        <is>
          <t>Aluguel e condomínio</t>
        </is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6" t="n">
        <v>0</v>
      </c>
      <c r="O18" s="16" t="n">
        <v>0</v>
      </c>
      <c r="P18" s="12" t="n"/>
      <c r="Q18" s="12" t="n"/>
    </row>
    <row r="19">
      <c r="B19" s="15" t="inlineStr">
        <is>
          <t>Energia, água e telecom</t>
        </is>
      </c>
      <c r="C19" s="16" t="n">
        <v>0</v>
      </c>
      <c r="D19" s="16" t="n">
        <v>0</v>
      </c>
      <c r="E19" s="16" t="n">
        <v>0</v>
      </c>
      <c r="F19" s="16" t="n">
        <v>0</v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0</v>
      </c>
      <c r="L19" s="16" t="n">
        <v>0</v>
      </c>
      <c r="M19" s="16" t="n">
        <v>0</v>
      </c>
      <c r="N19" s="16" t="n">
        <v>0</v>
      </c>
      <c r="O19" s="16" t="n">
        <v>0</v>
      </c>
      <c r="P19" s="12" t="n"/>
      <c r="Q19" s="12" t="n"/>
    </row>
    <row r="20">
      <c r="B20" s="15" t="inlineStr">
        <is>
          <t>Frete e logística</t>
        </is>
      </c>
      <c r="C20" s="16" t="n">
        <v>0</v>
      </c>
      <c r="D20" s="16" t="n">
        <v>0</v>
      </c>
      <c r="E20" s="16" t="n">
        <v>0</v>
      </c>
      <c r="F20" s="16" t="n">
        <v>0</v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6" t="n">
        <v>0</v>
      </c>
      <c r="O20" s="16" t="n">
        <v>0</v>
      </c>
      <c r="P20" s="12" t="n"/>
      <c r="Q20" s="12" t="n"/>
    </row>
    <row r="21">
      <c r="B21" s="15" t="inlineStr">
        <is>
          <t>Impostos sobre venda e faturamento</t>
        </is>
      </c>
      <c r="C21" s="16" t="n">
        <v>0</v>
      </c>
      <c r="D21" s="16" t="n">
        <v>0</v>
      </c>
      <c r="E21" s="16" t="n">
        <v>0</v>
      </c>
      <c r="F21" s="16" t="n">
        <v>0</v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6" t="n">
        <v>0</v>
      </c>
      <c r="O21" s="16" t="n">
        <v>0</v>
      </c>
      <c r="P21" s="12" t="n"/>
      <c r="Q21" s="12" t="n"/>
    </row>
    <row r="22">
      <c r="B22" s="15" t="inlineStr">
        <is>
          <t>Outras despesas operacionais</t>
        </is>
      </c>
      <c r="C22" s="16" t="n">
        <v>0</v>
      </c>
      <c r="D22" s="16" t="n">
        <v>0</v>
      </c>
      <c r="E22" s="16" t="n">
        <v>0</v>
      </c>
      <c r="F22" s="16" t="n">
        <v>0</v>
      </c>
      <c r="G22" s="16" t="n">
        <v>0</v>
      </c>
      <c r="H22" s="16" t="n">
        <v>0</v>
      </c>
      <c r="I22" s="16" t="n">
        <v>0</v>
      </c>
      <c r="J22" s="16" t="n">
        <v>0</v>
      </c>
      <c r="K22" s="16" t="n">
        <v>0</v>
      </c>
      <c r="L22" s="16" t="n">
        <v>0</v>
      </c>
      <c r="M22" s="16" t="n">
        <v>0</v>
      </c>
      <c r="N22" s="16" t="n">
        <v>0</v>
      </c>
      <c r="O22" s="16" t="n">
        <v>0</v>
      </c>
      <c r="P22" s="12" t="n"/>
      <c r="Q22" s="12" t="n"/>
    </row>
    <row r="23">
      <c r="B23" s="10" t="inlineStr">
        <is>
          <t>Total operacional</t>
        </is>
      </c>
      <c r="C23" s="11">
        <f>SUM(C15,C16,C17,C18,C19,C20,C21,C22)</f>
        <v/>
      </c>
      <c r="D23" s="11">
        <f>SUM(D15,D16,D17,D18,D19,D20,D21,D22)</f>
        <v/>
      </c>
      <c r="E23" s="11">
        <f>SUM(E15,E16,E17,E18,E19,E20,E21,E22)</f>
        <v/>
      </c>
      <c r="F23" s="11">
        <f>SUM(F15,F16,F17,F18,F19,F20,F21,F22)</f>
        <v/>
      </c>
      <c r="G23" s="11">
        <f>SUM(G15,G16,G17,G18,G19,G20,G21,G22)</f>
        <v/>
      </c>
      <c r="H23" s="11">
        <f>SUM(H15,H16,H17,H18,H19,H20,H21,H22)</f>
        <v/>
      </c>
      <c r="I23" s="11">
        <f>SUM(I15,I16,I17,I18,I19,I20,I21,I22)</f>
        <v/>
      </c>
      <c r="J23" s="11">
        <f>SUM(J15,J16,J17,J18,J19,J20,J21,J22)</f>
        <v/>
      </c>
      <c r="K23" s="11">
        <f>SUM(K15,K16,K17,K18,K19,K20,K21,K22)</f>
        <v/>
      </c>
      <c r="L23" s="11">
        <f>SUM(L15,L16,L17,L18,L19,L20,L21,L22)</f>
        <v/>
      </c>
      <c r="M23" s="11">
        <f>SUM(M15,M16,M17,M18,M19,M20,M21,M22)</f>
        <v/>
      </c>
      <c r="N23" s="11">
        <f>SUM(N15,N16,N17,N18,N19,N20,N21,N22)</f>
        <v/>
      </c>
      <c r="O23" s="11">
        <f>SUM(O15,O16,O17,O18,O19,O20,O21,O22)</f>
        <v/>
      </c>
      <c r="P23" s="12" t="n"/>
      <c r="Q23" s="12" t="n"/>
    </row>
    <row r="24">
      <c r="B24" s="13" t="inlineStr">
        <is>
          <t>SERVIÇO DA DÍVIDA</t>
        </is>
      </c>
      <c r="C24" s="14" t="n"/>
      <c r="D24" s="14" t="n"/>
      <c r="E24" s="14" t="n"/>
      <c r="F24" s="14" t="n"/>
      <c r="G24" s="14" t="n"/>
      <c r="H24" s="14" t="n"/>
      <c r="I24" s="14" t="n"/>
      <c r="J24" s="14" t="n"/>
      <c r="K24" s="14" t="n"/>
      <c r="L24" s="14" t="n"/>
      <c r="M24" s="14" t="n"/>
      <c r="N24" s="14" t="n"/>
      <c r="O24" s="14" t="n"/>
      <c r="P24" s="12" t="n"/>
      <c r="Q24" s="12" t="n"/>
    </row>
    <row r="25">
      <c r="B25" s="15" t="inlineStr">
        <is>
          <t>Bancos — amortização</t>
        </is>
      </c>
      <c r="C25" s="16" t="n">
        <v>0</v>
      </c>
      <c r="D25" s="16" t="n">
        <v>0</v>
      </c>
      <c r="E25" s="16" t="n">
        <v>0</v>
      </c>
      <c r="F25" s="16" t="n">
        <v>0</v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6" t="n">
        <v>0</v>
      </c>
      <c r="O25" s="16" t="n">
        <v>0</v>
      </c>
      <c r="P25" s="12" t="n"/>
      <c r="Q25" s="12" t="n"/>
    </row>
    <row r="26">
      <c r="B26" s="15" t="inlineStr">
        <is>
          <t>Bancos — juros e encargos</t>
        </is>
      </c>
      <c r="C26" s="16" t="n">
        <v>0</v>
      </c>
      <c r="D26" s="16" t="n">
        <v>0</v>
      </c>
      <c r="E26" s="16" t="n">
        <v>0</v>
      </c>
      <c r="F26" s="16" t="n">
        <v>0</v>
      </c>
      <c r="G26" s="16" t="n">
        <v>0</v>
      </c>
      <c r="H26" s="16" t="n">
        <v>0</v>
      </c>
      <c r="I26" s="16" t="n">
        <v>0</v>
      </c>
      <c r="J26" s="16" t="n">
        <v>0</v>
      </c>
      <c r="K26" s="16" t="n">
        <v>0</v>
      </c>
      <c r="L26" s="16" t="n">
        <v>0</v>
      </c>
      <c r="M26" s="16" t="n">
        <v>0</v>
      </c>
      <c r="N26" s="16" t="n">
        <v>0</v>
      </c>
      <c r="O26" s="16" t="n">
        <v>0</v>
      </c>
      <c r="P26" s="12" t="n"/>
      <c r="Q26" s="12" t="n"/>
    </row>
    <row r="27">
      <c r="B27" s="15" t="inlineStr">
        <is>
          <t>Parcelamento fiscal</t>
        </is>
      </c>
      <c r="C27" s="16" t="n">
        <v>0</v>
      </c>
      <c r="D27" s="16" t="n">
        <v>0</v>
      </c>
      <c r="E27" s="16" t="n">
        <v>0</v>
      </c>
      <c r="F27" s="16" t="n">
        <v>0</v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6" t="n">
        <v>0</v>
      </c>
      <c r="O27" s="16" t="n">
        <v>0</v>
      </c>
      <c r="P27" s="12" t="n"/>
      <c r="Q27" s="12" t="n"/>
    </row>
    <row r="28">
      <c r="B28" s="15" t="inlineStr">
        <is>
          <t>Leasing e financiamento de bens</t>
        </is>
      </c>
      <c r="C28" s="16" t="n">
        <v>0</v>
      </c>
      <c r="D28" s="16" t="n">
        <v>0</v>
      </c>
      <c r="E28" s="16" t="n">
        <v>0</v>
      </c>
      <c r="F28" s="16" t="n">
        <v>0</v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6" t="n">
        <v>0</v>
      </c>
      <c r="O28" s="16" t="n">
        <v>0</v>
      </c>
      <c r="P28" s="12" t="n"/>
      <c r="Q28" s="12" t="n"/>
    </row>
    <row r="29">
      <c r="B29" s="10" t="inlineStr">
        <is>
          <t>Total do serviço da dívida</t>
        </is>
      </c>
      <c r="C29" s="11">
        <f>SUM(C25,C26,C27,C28)</f>
        <v/>
      </c>
      <c r="D29" s="11">
        <f>SUM(D25,D26,D27,D28)</f>
        <v/>
      </c>
      <c r="E29" s="11">
        <f>SUM(E25,E26,E27,E28)</f>
        <v/>
      </c>
      <c r="F29" s="11">
        <f>SUM(F25,F26,F27,F28)</f>
        <v/>
      </c>
      <c r="G29" s="11">
        <f>SUM(G25,G26,G27,G28)</f>
        <v/>
      </c>
      <c r="H29" s="11">
        <f>SUM(H25,H26,H27,H28)</f>
        <v/>
      </c>
      <c r="I29" s="11">
        <f>SUM(I25,I26,I27,I28)</f>
        <v/>
      </c>
      <c r="J29" s="11">
        <f>SUM(J25,J26,J27,J28)</f>
        <v/>
      </c>
      <c r="K29" s="11">
        <f>SUM(K25,K26,K27,K28)</f>
        <v/>
      </c>
      <c r="L29" s="11">
        <f>SUM(L25,L26,L27,L28)</f>
        <v/>
      </c>
      <c r="M29" s="11">
        <f>SUM(M25,M26,M27,M28)</f>
        <v/>
      </c>
      <c r="N29" s="11">
        <f>SUM(N25,N26,N27,N28)</f>
        <v/>
      </c>
      <c r="O29" s="11">
        <f>SUM(O25,O26,O27,O28)</f>
        <v/>
      </c>
      <c r="P29" s="12" t="n"/>
      <c r="Q29" s="12" t="n"/>
    </row>
    <row r="30">
      <c r="B30" s="13" t="inlineStr">
        <is>
          <t>EXTRAORDINÁRIOS</t>
        </is>
      </c>
      <c r="C30" s="14" t="n"/>
      <c r="D30" s="14" t="n"/>
      <c r="E30" s="14" t="n"/>
      <c r="F30" s="14" t="n"/>
      <c r="G30" s="14" t="n"/>
      <c r="H30" s="14" t="n"/>
      <c r="I30" s="14" t="n"/>
      <c r="J30" s="14" t="n"/>
      <c r="K30" s="14" t="n"/>
      <c r="L30" s="14" t="n"/>
      <c r="M30" s="14" t="n"/>
      <c r="N30" s="14" t="n"/>
      <c r="O30" s="14" t="n"/>
      <c r="P30" s="12" t="n"/>
      <c r="Q30" s="12" t="n"/>
    </row>
    <row r="31">
      <c r="B31" s="15" t="inlineStr">
        <is>
          <t>Entradas não recorrentes</t>
        </is>
      </c>
      <c r="C31" s="16" t="n">
        <v>0</v>
      </c>
      <c r="D31" s="16" t="n">
        <v>0</v>
      </c>
      <c r="E31" s="16" t="n">
        <v>0</v>
      </c>
      <c r="F31" s="16" t="n">
        <v>0</v>
      </c>
      <c r="G31" s="16" t="n">
        <v>0</v>
      </c>
      <c r="H31" s="16" t="n">
        <v>0</v>
      </c>
      <c r="I31" s="16" t="n">
        <v>0</v>
      </c>
      <c r="J31" s="16" t="n">
        <v>0</v>
      </c>
      <c r="K31" s="16" t="n">
        <v>0</v>
      </c>
      <c r="L31" s="16" t="n">
        <v>0</v>
      </c>
      <c r="M31" s="16" t="n">
        <v>0</v>
      </c>
      <c r="N31" s="16" t="n">
        <v>0</v>
      </c>
      <c r="O31" s="16" t="n">
        <v>0</v>
      </c>
      <c r="P31" s="12" t="n"/>
      <c r="Q31" s="17" t="inlineStr">
        <is>
          <t>Venda de ativo, aporte de sócio, restituição.</t>
        </is>
      </c>
    </row>
    <row r="32">
      <c r="B32" s="15" t="inlineStr">
        <is>
          <t>Saídas não recorrentes</t>
        </is>
      </c>
      <c r="C32" s="16" t="n">
        <v>0</v>
      </c>
      <c r="D32" s="16" t="n">
        <v>0</v>
      </c>
      <c r="E32" s="16" t="n">
        <v>0</v>
      </c>
      <c r="F32" s="16" t="n">
        <v>0</v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6" t="n">
        <v>0</v>
      </c>
      <c r="O32" s="16" t="n">
        <v>0</v>
      </c>
      <c r="P32" s="12" t="n"/>
      <c r="Q32" s="17" t="inlineStr">
        <is>
          <t>Acordo trabalhista, contingência, indenização.</t>
        </is>
      </c>
    </row>
    <row r="33">
      <c r="B33" s="10" t="inlineStr">
        <is>
          <t>Efeito líquido extraordinário</t>
        </is>
      </c>
      <c r="C33" s="11">
        <f>C31-C32</f>
        <v/>
      </c>
      <c r="D33" s="11">
        <f>D31-D32</f>
        <v/>
      </c>
      <c r="E33" s="11">
        <f>E31-E32</f>
        <v/>
      </c>
      <c r="F33" s="11">
        <f>F31-F32</f>
        <v/>
      </c>
      <c r="G33" s="11">
        <f>G31-G32</f>
        <v/>
      </c>
      <c r="H33" s="11">
        <f>H31-H32</f>
        <v/>
      </c>
      <c r="I33" s="11">
        <f>I31-I32</f>
        <v/>
      </c>
      <c r="J33" s="11">
        <f>J31-J32</f>
        <v/>
      </c>
      <c r="K33" s="11">
        <f>K31-K32</f>
        <v/>
      </c>
      <c r="L33" s="11">
        <f>L31-L32</f>
        <v/>
      </c>
      <c r="M33" s="11">
        <f>M31-M32</f>
        <v/>
      </c>
      <c r="N33" s="11">
        <f>N31-N32</f>
        <v/>
      </c>
      <c r="O33" s="11">
        <f>O31-O32</f>
        <v/>
      </c>
      <c r="P33" s="12" t="n"/>
      <c r="Q33" s="17" t="n"/>
    </row>
    <row r="34">
      <c r="B34" s="10" t="inlineStr">
        <is>
          <t>GERAÇÃO DA SEMANA</t>
        </is>
      </c>
      <c r="C34" s="11">
        <f>C13-C23-C29+C33</f>
        <v/>
      </c>
      <c r="D34" s="11">
        <f>D13-D23-D29+D33</f>
        <v/>
      </c>
      <c r="E34" s="11">
        <f>E13-E23-E29+E33</f>
        <v/>
      </c>
      <c r="F34" s="11">
        <f>F13-F23-F29+F33</f>
        <v/>
      </c>
      <c r="G34" s="11">
        <f>G13-G23-G29+G33</f>
        <v/>
      </c>
      <c r="H34" s="11">
        <f>H13-H23-H29+H33</f>
        <v/>
      </c>
      <c r="I34" s="11">
        <f>I13-I23-I29+I33</f>
        <v/>
      </c>
      <c r="J34" s="11">
        <f>J13-J23-J29+J33</f>
        <v/>
      </c>
      <c r="K34" s="11">
        <f>K13-K23-K29+K33</f>
        <v/>
      </c>
      <c r="L34" s="11">
        <f>L13-L23-L29+L33</f>
        <v/>
      </c>
      <c r="M34" s="11">
        <f>M13-M23-M29+M33</f>
        <v/>
      </c>
      <c r="N34" s="11">
        <f>N13-N23-N29+N33</f>
        <v/>
      </c>
      <c r="O34" s="11">
        <f>O13-O23-O29+O33</f>
        <v/>
      </c>
      <c r="P34" s="12" t="n"/>
      <c r="Q34" s="12" t="n"/>
    </row>
    <row r="35">
      <c r="B35" s="10" t="inlineStr">
        <is>
          <t>SALDO FINAL</t>
        </is>
      </c>
      <c r="C35" s="11">
        <f>C7+C34</f>
        <v/>
      </c>
      <c r="D35" s="11">
        <f>D7+D34</f>
        <v/>
      </c>
      <c r="E35" s="11">
        <f>E7+E34</f>
        <v/>
      </c>
      <c r="F35" s="11">
        <f>F7+F34</f>
        <v/>
      </c>
      <c r="G35" s="11">
        <f>G7+G34</f>
        <v/>
      </c>
      <c r="H35" s="11">
        <f>H7+H34</f>
        <v/>
      </c>
      <c r="I35" s="11">
        <f>I7+I34</f>
        <v/>
      </c>
      <c r="J35" s="11">
        <f>J7+J34</f>
        <v/>
      </c>
      <c r="K35" s="11">
        <f>K7+K34</f>
        <v/>
      </c>
      <c r="L35" s="11">
        <f>L7+L34</f>
        <v/>
      </c>
      <c r="M35" s="11">
        <f>M7+M34</f>
        <v/>
      </c>
      <c r="N35" s="11">
        <f>N7+N34</f>
        <v/>
      </c>
      <c r="O35" s="11">
        <f>O7+O34</f>
        <v/>
      </c>
      <c r="P35" s="12" t="n"/>
      <c r="Q35" s="12" t="n"/>
    </row>
    <row r="36">
      <c r="B36" s="18" t="inlineStr">
        <is>
          <t>Caixa mínimo operacional</t>
        </is>
      </c>
      <c r="C36" s="19">
        <f>Premissas!$C$11</f>
        <v/>
      </c>
      <c r="D36" s="19">
        <f>Premissas!$C$11</f>
        <v/>
      </c>
      <c r="E36" s="19">
        <f>Premissas!$C$11</f>
        <v/>
      </c>
      <c r="F36" s="19">
        <f>Premissas!$C$11</f>
        <v/>
      </c>
      <c r="G36" s="19">
        <f>Premissas!$C$11</f>
        <v/>
      </c>
      <c r="H36" s="19">
        <f>Premissas!$C$11</f>
        <v/>
      </c>
      <c r="I36" s="19">
        <f>Premissas!$C$11</f>
        <v/>
      </c>
      <c r="J36" s="19">
        <f>Premissas!$C$11</f>
        <v/>
      </c>
      <c r="K36" s="19">
        <f>Premissas!$C$11</f>
        <v/>
      </c>
      <c r="L36" s="19">
        <f>Premissas!$C$11</f>
        <v/>
      </c>
      <c r="M36" s="19">
        <f>Premissas!$C$11</f>
        <v/>
      </c>
      <c r="N36" s="19">
        <f>Premissas!$C$11</f>
        <v/>
      </c>
      <c r="O36" s="19">
        <f>Premissas!$C$11</f>
        <v/>
      </c>
      <c r="P36" s="12" t="n"/>
      <c r="Q36" s="12" t="n"/>
    </row>
    <row r="37">
      <c r="B37" s="18" t="inlineStr">
        <is>
          <t>Folga sobre o mínimo</t>
        </is>
      </c>
      <c r="C37" s="20">
        <f>C35-C36</f>
        <v/>
      </c>
      <c r="D37" s="20">
        <f>D35-D36</f>
        <v/>
      </c>
      <c r="E37" s="20">
        <f>E35-E36</f>
        <v/>
      </c>
      <c r="F37" s="20">
        <f>F35-F36</f>
        <v/>
      </c>
      <c r="G37" s="20">
        <f>G35-G36</f>
        <v/>
      </c>
      <c r="H37" s="20">
        <f>H35-H36</f>
        <v/>
      </c>
      <c r="I37" s="20">
        <f>I35-I36</f>
        <v/>
      </c>
      <c r="J37" s="20">
        <f>J35-J36</f>
        <v/>
      </c>
      <c r="K37" s="20">
        <f>K35-K36</f>
        <v/>
      </c>
      <c r="L37" s="20">
        <f>L35-L36</f>
        <v/>
      </c>
      <c r="M37" s="20">
        <f>M35-M36</f>
        <v/>
      </c>
      <c r="N37" s="20">
        <f>N35-N36</f>
        <v/>
      </c>
      <c r="O37" s="20">
        <f>O35-O36</f>
        <v/>
      </c>
      <c r="P37" s="12" t="n"/>
      <c r="Q37" s="12" t="n"/>
    </row>
    <row r="38">
      <c r="B38" s="18" t="inlineStr">
        <is>
          <t>Situação</t>
        </is>
      </c>
      <c r="C38" s="21">
        <f>IF(C35&lt;0,"SEM CAIXA",IF(C37&lt;0,"ABAIXO DO MÍNIMO","ok"))</f>
        <v/>
      </c>
      <c r="D38" s="21">
        <f>IF(D35&lt;0,"SEM CAIXA",IF(D37&lt;0,"ABAIXO DO MÍNIMO","ok"))</f>
        <v/>
      </c>
      <c r="E38" s="21">
        <f>IF(E35&lt;0,"SEM CAIXA",IF(E37&lt;0,"ABAIXO DO MÍNIMO","ok"))</f>
        <v/>
      </c>
      <c r="F38" s="21">
        <f>IF(F35&lt;0,"SEM CAIXA",IF(F37&lt;0,"ABAIXO DO MÍNIMO","ok"))</f>
        <v/>
      </c>
      <c r="G38" s="21">
        <f>IF(G35&lt;0,"SEM CAIXA",IF(G37&lt;0,"ABAIXO DO MÍNIMO","ok"))</f>
        <v/>
      </c>
      <c r="H38" s="21">
        <f>IF(H35&lt;0,"SEM CAIXA",IF(H37&lt;0,"ABAIXO DO MÍNIMO","ok"))</f>
        <v/>
      </c>
      <c r="I38" s="21">
        <f>IF(I35&lt;0,"SEM CAIXA",IF(I37&lt;0,"ABAIXO DO MÍNIMO","ok"))</f>
        <v/>
      </c>
      <c r="J38" s="21">
        <f>IF(J35&lt;0,"SEM CAIXA",IF(J37&lt;0,"ABAIXO DO MÍNIMO","ok"))</f>
        <v/>
      </c>
      <c r="K38" s="21">
        <f>IF(K35&lt;0,"SEM CAIXA",IF(K37&lt;0,"ABAIXO DO MÍNIMO","ok"))</f>
        <v/>
      </c>
      <c r="L38" s="21">
        <f>IF(L35&lt;0,"SEM CAIXA",IF(L37&lt;0,"ABAIXO DO MÍNIMO","ok"))</f>
        <v/>
      </c>
      <c r="M38" s="21">
        <f>IF(M35&lt;0,"SEM CAIXA",IF(M37&lt;0,"ABAIXO DO MÍNIMO","ok"))</f>
        <v/>
      </c>
      <c r="N38" s="21">
        <f>IF(N35&lt;0,"SEM CAIXA",IF(N37&lt;0,"ABAIXO DO MÍNIMO","ok"))</f>
        <v/>
      </c>
      <c r="O38" s="21">
        <f>IF(O35&lt;0,"SEM CAIXA",IF(O37&lt;0,"ABAIXO DO MÍNIMO","ok"))</f>
        <v/>
      </c>
      <c r="P38" s="12" t="n"/>
      <c r="Q38" s="12" t="n"/>
    </row>
    <row r="39">
      <c r="B39" s="18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  <c r="L39" s="12" t="n"/>
      <c r="M39" s="12" t="n"/>
      <c r="N39" s="12" t="n"/>
      <c r="O39" s="12" t="n"/>
      <c r="P39" s="12" t="n"/>
      <c r="Q39" s="12" t="n"/>
    </row>
    <row r="41">
      <c r="B41" s="2" t="inlineStr">
        <is>
          <t>Lance pelo caixa, não pela competência: a data que vale é a do dinheiro.</t>
        </is>
      </c>
    </row>
    <row r="42">
      <c r="B42" s="2" t="inlineStr">
        <is>
          <t>Célula amarela é sua. Célula cinza é calculada.</t>
        </is>
      </c>
    </row>
  </sheetData>
  <conditionalFormatting sqref="C38:O38">
    <cfRule type="cellIs" priority="1" operator="equal" dxfId="0">
      <formula>"SEM CAIXA"</formula>
    </cfRule>
    <cfRule type="cellIs" priority="2" operator="equal" dxfId="1">
      <formula>"ABAIXO DO MÍNIMO"</formula>
    </cfRule>
  </conditionalFormatting>
  <conditionalFormatting sqref="C35:O35">
    <cfRule type="cellIs" priority="3" operator="lessThan" dxfId="2">
      <formula>0</formula>
    </cfRule>
  </conditionalFormatting>
  <conditionalFormatting sqref="C37:O37">
    <cfRule type="cellIs" priority="4" operator="lessThan" dxfId="2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I3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8" customWidth="1" min="3" max="3"/>
    <col width="16" customWidth="1" min="4" max="4"/>
    <col width="16" customWidth="1" min="5" max="5"/>
    <col width="14" customWidth="1" min="6" max="6"/>
    <col width="16" customWidth="1" min="7" max="7"/>
    <col width="18" customWidth="1" min="8" max="8"/>
    <col width="34" customWidth="1" min="9" max="9"/>
  </cols>
  <sheetData>
    <row r="2">
      <c r="B2" s="1" t="inlineStr">
        <is>
          <t>Mapa da dívida</t>
        </is>
      </c>
    </row>
    <row r="3">
      <c r="B3" s="2" t="inlineStr">
        <is>
          <t>Uma linha por contrato. Sem isto, a negociação começa com o credor sabendo mais que você.</t>
        </is>
      </c>
    </row>
    <row r="5">
      <c r="B5" s="22" t="inlineStr">
        <is>
          <t>Credor</t>
        </is>
      </c>
      <c r="C5" s="22" t="inlineStr">
        <is>
          <t>Modalidade</t>
        </is>
      </c>
      <c r="D5" s="22" t="inlineStr">
        <is>
          <t>Saldo devedor</t>
        </is>
      </c>
      <c r="E5" s="22" t="inlineStr">
        <is>
          <t>Parcela mensal</t>
        </is>
      </c>
      <c r="F5" s="22" t="inlineStr">
        <is>
          <t>Taxa a.m.</t>
        </is>
      </c>
      <c r="G5" s="22" t="inlineStr">
        <is>
          <t>Vencimento final</t>
        </is>
      </c>
      <c r="H5" s="22" t="inlineStr">
        <is>
          <t>Garantia</t>
        </is>
      </c>
      <c r="I5" s="22" t="inlineStr">
        <is>
          <t>Observação</t>
        </is>
      </c>
    </row>
    <row r="6">
      <c r="B6" s="23" t="n"/>
      <c r="C6" s="23" t="n"/>
      <c r="D6" s="24" t="n"/>
      <c r="E6" s="24" t="n"/>
      <c r="F6" s="25" t="n"/>
      <c r="G6" s="26" t="n"/>
      <c r="H6" s="23" t="n"/>
      <c r="I6" s="23" t="n"/>
    </row>
    <row r="7">
      <c r="B7" s="23" t="n"/>
      <c r="C7" s="23" t="n"/>
      <c r="D7" s="24" t="n"/>
      <c r="E7" s="24" t="n"/>
      <c r="F7" s="25" t="n"/>
      <c r="G7" s="26" t="n"/>
      <c r="H7" s="23" t="n"/>
      <c r="I7" s="23" t="n"/>
    </row>
    <row r="8">
      <c r="B8" s="23" t="n"/>
      <c r="C8" s="23" t="n"/>
      <c r="D8" s="24" t="n"/>
      <c r="E8" s="24" t="n"/>
      <c r="F8" s="25" t="n"/>
      <c r="G8" s="26" t="n"/>
      <c r="H8" s="23" t="n"/>
      <c r="I8" s="23" t="n"/>
    </row>
    <row r="9">
      <c r="B9" s="23" t="n"/>
      <c r="C9" s="23" t="n"/>
      <c r="D9" s="24" t="n"/>
      <c r="E9" s="24" t="n"/>
      <c r="F9" s="25" t="n"/>
      <c r="G9" s="26" t="n"/>
      <c r="H9" s="23" t="n"/>
      <c r="I9" s="23" t="n"/>
    </row>
    <row r="10">
      <c r="B10" s="23" t="n"/>
      <c r="C10" s="23" t="n"/>
      <c r="D10" s="24" t="n"/>
      <c r="E10" s="24" t="n"/>
      <c r="F10" s="25" t="n"/>
      <c r="G10" s="26" t="n"/>
      <c r="H10" s="23" t="n"/>
      <c r="I10" s="23" t="n"/>
    </row>
    <row r="11">
      <c r="B11" s="23" t="n"/>
      <c r="C11" s="23" t="n"/>
      <c r="D11" s="24" t="n"/>
      <c r="E11" s="24" t="n"/>
      <c r="F11" s="25" t="n"/>
      <c r="G11" s="26" t="n"/>
      <c r="H11" s="23" t="n"/>
      <c r="I11" s="23" t="n"/>
    </row>
    <row r="12">
      <c r="B12" s="23" t="n"/>
      <c r="C12" s="23" t="n"/>
      <c r="D12" s="24" t="n"/>
      <c r="E12" s="24" t="n"/>
      <c r="F12" s="25" t="n"/>
      <c r="G12" s="26" t="n"/>
      <c r="H12" s="23" t="n"/>
      <c r="I12" s="23" t="n"/>
    </row>
    <row r="13">
      <c r="B13" s="23" t="n"/>
      <c r="C13" s="23" t="n"/>
      <c r="D13" s="24" t="n"/>
      <c r="E13" s="24" t="n"/>
      <c r="F13" s="25" t="n"/>
      <c r="G13" s="26" t="n"/>
      <c r="H13" s="23" t="n"/>
      <c r="I13" s="23" t="n"/>
    </row>
    <row r="14">
      <c r="B14" s="23" t="n"/>
      <c r="C14" s="23" t="n"/>
      <c r="D14" s="24" t="n"/>
      <c r="E14" s="24" t="n"/>
      <c r="F14" s="25" t="n"/>
      <c r="G14" s="26" t="n"/>
      <c r="H14" s="23" t="n"/>
      <c r="I14" s="23" t="n"/>
    </row>
    <row r="15">
      <c r="B15" s="23" t="n"/>
      <c r="C15" s="23" t="n"/>
      <c r="D15" s="24" t="n"/>
      <c r="E15" s="24" t="n"/>
      <c r="F15" s="25" t="n"/>
      <c r="G15" s="26" t="n"/>
      <c r="H15" s="23" t="n"/>
      <c r="I15" s="23" t="n"/>
    </row>
    <row r="16">
      <c r="B16" s="23" t="n"/>
      <c r="C16" s="23" t="n"/>
      <c r="D16" s="24" t="n"/>
      <c r="E16" s="24" t="n"/>
      <c r="F16" s="25" t="n"/>
      <c r="G16" s="26" t="n"/>
      <c r="H16" s="23" t="n"/>
      <c r="I16" s="23" t="n"/>
    </row>
    <row r="17">
      <c r="B17" s="23" t="n"/>
      <c r="C17" s="23" t="n"/>
      <c r="D17" s="24" t="n"/>
      <c r="E17" s="24" t="n"/>
      <c r="F17" s="25" t="n"/>
      <c r="G17" s="26" t="n"/>
      <c r="H17" s="23" t="n"/>
      <c r="I17" s="23" t="n"/>
    </row>
    <row r="18">
      <c r="B18" s="23" t="n"/>
      <c r="C18" s="23" t="n"/>
      <c r="D18" s="24" t="n"/>
      <c r="E18" s="24" t="n"/>
      <c r="F18" s="25" t="n"/>
      <c r="G18" s="26" t="n"/>
      <c r="H18" s="23" t="n"/>
      <c r="I18" s="23" t="n"/>
    </row>
    <row r="19">
      <c r="B19" s="23" t="n"/>
      <c r="C19" s="23" t="n"/>
      <c r="D19" s="24" t="n"/>
      <c r="E19" s="24" t="n"/>
      <c r="F19" s="25" t="n"/>
      <c r="G19" s="26" t="n"/>
      <c r="H19" s="23" t="n"/>
      <c r="I19" s="23" t="n"/>
    </row>
    <row r="20">
      <c r="B20" s="23" t="n"/>
      <c r="C20" s="23" t="n"/>
      <c r="D20" s="24" t="n"/>
      <c r="E20" s="24" t="n"/>
      <c r="F20" s="25" t="n"/>
      <c r="G20" s="26" t="n"/>
      <c r="H20" s="23" t="n"/>
      <c r="I20" s="23" t="n"/>
    </row>
    <row r="21">
      <c r="B21" s="23" t="n"/>
      <c r="C21" s="23" t="n"/>
      <c r="D21" s="24" t="n"/>
      <c r="E21" s="24" t="n"/>
      <c r="F21" s="25" t="n"/>
      <c r="G21" s="26" t="n"/>
      <c r="H21" s="23" t="n"/>
      <c r="I21" s="23" t="n"/>
    </row>
    <row r="22">
      <c r="B22" s="23" t="n"/>
      <c r="C22" s="23" t="n"/>
      <c r="D22" s="24" t="n"/>
      <c r="E22" s="24" t="n"/>
      <c r="F22" s="25" t="n"/>
      <c r="G22" s="26" t="n"/>
      <c r="H22" s="23" t="n"/>
      <c r="I22" s="23" t="n"/>
    </row>
    <row r="23">
      <c r="B23" s="23" t="n"/>
      <c r="C23" s="23" t="n"/>
      <c r="D23" s="24" t="n"/>
      <c r="E23" s="24" t="n"/>
      <c r="F23" s="25" t="n"/>
      <c r="G23" s="26" t="n"/>
      <c r="H23" s="23" t="n"/>
      <c r="I23" s="23" t="n"/>
    </row>
    <row r="24">
      <c r="B24" s="23" t="n"/>
      <c r="C24" s="23" t="n"/>
      <c r="D24" s="24" t="n"/>
      <c r="E24" s="24" t="n"/>
      <c r="F24" s="25" t="n"/>
      <c r="G24" s="26" t="n"/>
      <c r="H24" s="23" t="n"/>
      <c r="I24" s="23" t="n"/>
    </row>
    <row r="25">
      <c r="B25" s="23" t="n"/>
      <c r="C25" s="23" t="n"/>
      <c r="D25" s="24" t="n"/>
      <c r="E25" s="24" t="n"/>
      <c r="F25" s="25" t="n"/>
      <c r="G25" s="26" t="n"/>
      <c r="H25" s="23" t="n"/>
      <c r="I25" s="23" t="n"/>
    </row>
    <row r="26">
      <c r="B26" s="23" t="n"/>
      <c r="C26" s="23" t="n"/>
      <c r="D26" s="24" t="n"/>
      <c r="E26" s="24" t="n"/>
      <c r="F26" s="25" t="n"/>
      <c r="G26" s="26" t="n"/>
      <c r="H26" s="23" t="n"/>
      <c r="I26" s="23" t="n"/>
    </row>
    <row r="27">
      <c r="B27" s="23" t="n"/>
      <c r="C27" s="23" t="n"/>
      <c r="D27" s="24" t="n"/>
      <c r="E27" s="24" t="n"/>
      <c r="F27" s="25" t="n"/>
      <c r="G27" s="26" t="n"/>
      <c r="H27" s="23" t="n"/>
      <c r="I27" s="23" t="n"/>
    </row>
    <row r="28">
      <c r="B28" s="23" t="n"/>
      <c r="C28" s="23" t="n"/>
      <c r="D28" s="24" t="n"/>
      <c r="E28" s="24" t="n"/>
      <c r="F28" s="25" t="n"/>
      <c r="G28" s="26" t="n"/>
      <c r="H28" s="23" t="n"/>
      <c r="I28" s="23" t="n"/>
    </row>
    <row r="29">
      <c r="B29" s="23" t="n"/>
      <c r="C29" s="23" t="n"/>
      <c r="D29" s="24" t="n"/>
      <c r="E29" s="24" t="n"/>
      <c r="F29" s="25" t="n"/>
      <c r="G29" s="26" t="n"/>
      <c r="H29" s="23" t="n"/>
      <c r="I29" s="23" t="n"/>
    </row>
    <row r="30">
      <c r="B30" s="23" t="n"/>
      <c r="C30" s="23" t="n"/>
      <c r="D30" s="24" t="n"/>
      <c r="E30" s="24" t="n"/>
      <c r="F30" s="25" t="n"/>
      <c r="G30" s="26" t="n"/>
      <c r="H30" s="23" t="n"/>
      <c r="I30" s="23" t="n"/>
    </row>
    <row r="31">
      <c r="B31" s="23" t="n"/>
      <c r="C31" s="23" t="n"/>
      <c r="D31" s="24" t="n"/>
      <c r="E31" s="24" t="n"/>
      <c r="F31" s="25" t="n"/>
      <c r="G31" s="26" t="n"/>
      <c r="H31" s="23" t="n"/>
      <c r="I31" s="23" t="n"/>
    </row>
    <row r="32">
      <c r="B32" s="23" t="n"/>
      <c r="C32" s="23" t="n"/>
      <c r="D32" s="24" t="n"/>
      <c r="E32" s="24" t="n"/>
      <c r="F32" s="25" t="n"/>
      <c r="G32" s="26" t="n"/>
      <c r="H32" s="23" t="n"/>
      <c r="I32" s="23" t="n"/>
    </row>
    <row r="33">
      <c r="B33" s="23" t="n"/>
      <c r="C33" s="23" t="n"/>
      <c r="D33" s="24" t="n"/>
      <c r="E33" s="24" t="n"/>
      <c r="F33" s="25" t="n"/>
      <c r="G33" s="26" t="n"/>
      <c r="H33" s="23" t="n"/>
      <c r="I33" s="23" t="n"/>
    </row>
    <row r="34">
      <c r="B34" s="23" t="n"/>
      <c r="C34" s="23" t="n"/>
      <c r="D34" s="24" t="n"/>
      <c r="E34" s="24" t="n"/>
      <c r="F34" s="25" t="n"/>
      <c r="G34" s="26" t="n"/>
      <c r="H34" s="23" t="n"/>
      <c r="I34" s="23" t="n"/>
    </row>
    <row r="35">
      <c r="B35" s="23" t="n"/>
      <c r="C35" s="23" t="n"/>
      <c r="D35" s="24" t="n"/>
      <c r="E35" s="24" t="n"/>
      <c r="F35" s="25" t="n"/>
      <c r="G35" s="26" t="n"/>
      <c r="H35" s="23" t="n"/>
      <c r="I35" s="23" t="n"/>
    </row>
    <row r="37">
      <c r="B37" s="27" t="inlineStr">
        <is>
          <t>Total</t>
        </is>
      </c>
      <c r="D37" s="28">
        <f>SUM(D6:D35)</f>
        <v/>
      </c>
      <c r="E37" s="28">
        <f>SUM(E6:E35)</f>
        <v/>
      </c>
      <c r="F37" s="29">
        <f>IFERROR(SUMPRODUCT(D6:D35,F6:F35)/D37,"")</f>
        <v/>
      </c>
    </row>
    <row r="38">
      <c r="B38" s="2" t="inlineStr">
        <is>
          <t>A taxa acima é a média ponderada pelo saldo. É ela que se leva à mesa, não a maior nem a menor.</t>
        </is>
      </c>
    </row>
  </sheetData>
  <dataValidations count="2">
    <dataValidation sqref="C6:C35" showDropDown="0" showInputMessage="0" showErrorMessage="0" allowBlank="1" type="list">
      <formula1>"Capital de giro,Conta garantida,Cheque especial,Antecipação de recebível,Desconto de duplicata,CCB,Financiamento de bem,Leasing,Parcelamento fiscal,Fornecedor,Mútuo de sócio,Outro"</formula1>
    </dataValidation>
    <dataValidation sqref="H6:H35" showDropDown="0" showInputMessage="0" showErrorMessage="0" allowBlank="1" type="list">
      <formula1>"Sem garantia,Aval dos sócios,Alienação fiduciária de bem,Hipoteca,Cessão de recebível,Penhor,Fiança bancária"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2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6" customWidth="1" min="2" max="2"/>
    <col width="22" customWidth="1" min="3" max="3"/>
    <col width="62" customWidth="1" min="4" max="4"/>
  </cols>
  <sheetData>
    <row r="2">
      <c r="B2" s="1" t="inlineStr">
        <is>
          <t>Painel</t>
        </is>
      </c>
    </row>
    <row r="3">
      <c r="B3" s="2" t="inlineStr">
        <is>
          <t>Quatro números. Se algum deles assustar, é hora de conversar.</t>
        </is>
      </c>
    </row>
    <row r="6">
      <c r="B6" s="3" t="inlineStr">
        <is>
          <t>Semana em que o caixa fura</t>
        </is>
      </c>
      <c r="C6" s="30">
        <f>IFERROR(MATCH(TRUE,INDEX(Fluxo!C35:O35&lt;0,0),0),"não fura em 13 semanas")</f>
        <v/>
      </c>
      <c r="D6" s="2" t="inlineStr">
        <is>
          <t>A resposta que interessa. Se cai dentro do horizonte, o prazo para agir é menor que ele.</t>
        </is>
      </c>
    </row>
    <row r="8">
      <c r="B8" s="3" t="inlineStr">
        <is>
          <t>Semana em que fura o caixa mínimo</t>
        </is>
      </c>
      <c r="C8" s="30">
        <f>IFERROR(MATCH(TRUE,INDEX(Fluxo!C37:O37&lt;0,0),0),"não fura em 13 semanas")</f>
        <v/>
      </c>
      <c r="D8" s="2" t="inlineStr">
        <is>
          <t>Costuma vir antes da anterior. É aqui que a operação começa a travar de verdade.</t>
        </is>
      </c>
    </row>
    <row r="10">
      <c r="B10" s="3" t="inlineStr">
        <is>
          <t>Menor saldo do período</t>
        </is>
      </c>
      <c r="C10" s="31">
        <f>MIN(Fluxo!C35:O35)</f>
        <v/>
      </c>
      <c r="D10" s="2" t="inlineStr">
        <is>
          <t>O ponto mais baixo da curva, aconteça em que semana for.</t>
        </is>
      </c>
    </row>
    <row r="12">
      <c r="B12" s="3" t="inlineStr">
        <is>
          <t>Geração média por semana</t>
        </is>
      </c>
      <c r="C12" s="31">
        <f>AVERAGE(Fluxo!C34:O34)</f>
        <v/>
      </c>
      <c r="D12" s="2" t="inlineStr">
        <is>
          <t>Negativo significa que a operação consome caixa mesmo antes da dívida.</t>
        </is>
      </c>
    </row>
    <row r="14">
      <c r="B14" s="3" t="inlineStr">
        <is>
          <t>Serviço da dívida nas 13 semanas</t>
        </is>
      </c>
      <c r="C14" s="31">
        <f>SUM(Fluxo!C29:O29)</f>
        <v/>
      </c>
      <c r="D14" s="2" t="inlineStr">
        <is>
          <t>Compare com a geração média: se a dívida come a geração, o problema é de estrutura, não de esforço.</t>
        </is>
      </c>
    </row>
    <row r="16">
      <c r="B16" s="3" t="inlineStr">
        <is>
          <t>Peso da dívida sobre as entradas</t>
        </is>
      </c>
      <c r="C16" s="32">
        <f>IFERROR(SUM(Fluxo!C29:O29)/SUM(Fluxo!C13:O13),"")</f>
        <v/>
      </c>
      <c r="D16" s="2" t="inlineStr">
        <is>
          <t>Acima de 20% costuma indicar que renegociar vale mais que cortar custo.</t>
        </is>
      </c>
    </row>
    <row r="19">
      <c r="B19" s="3" t="inlineStr">
        <is>
          <t>O que fazer com isto</t>
        </is>
      </c>
    </row>
    <row r="20">
      <c r="B20" s="4" t="inlineStr">
        <is>
          <t>Se o caixa fura dentro das treze semanas, o tempo de negociar é agora — e não depois do vencimento.</t>
        </is>
      </c>
    </row>
    <row r="21">
      <c r="B21" s="4" t="inlineStr">
        <is>
          <t>Se a geração média é negativa, renegociar dívida não resolve sozinho: a operação precisa mudar junto.</t>
        </is>
      </c>
    </row>
    <row r="22">
      <c r="B22" s="4" t="inlineStr">
        <is>
          <t>Se o peso da dívida passa de 20% das entradas, o caminho costuma ser reperfilamento, não corte.</t>
        </is>
      </c>
    </row>
    <row r="23">
      <c r="B23" s="2" t="inlineStr"/>
    </row>
    <row r="24">
      <c r="B24" s="3" t="inlineStr">
        <is>
          <t>Barbosa Batista Partners · contato@barbosabatista.com.br · (27) 99525-4088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2026-08-30T22:51:33Z</dcterms:created>
  <dcterms:modified xsi:type="dcterms:W3CDTF">2026-08-30T22:51:33Z</dcterms:modified>
</cp:coreProperties>
</file>